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rv\SFMOP\ОВР-работна-група\1-Нови-2022-23\"/>
    </mc:Choice>
  </mc:AlternateContent>
  <xr:revisionPtr revIDLastSave="0" documentId="13_ncr:1_{496D37ED-56B7-456E-A813-5A484187DB26}" xr6:coauthVersionLast="47" xr6:coauthVersionMax="47" xr10:uidLastSave="{00000000-0000-0000-0000-000000000000}"/>
  <bookViews>
    <workbookView xWindow="-120" yWindow="-120" windowWidth="29040" windowHeight="15840" activeTab="6" xr2:uid="{C91C81FD-1B18-433C-9FEF-6682E94D710D}"/>
  </bookViews>
  <sheets>
    <sheet name="Дейност 1" sheetId="1" r:id="rId1"/>
    <sheet name="Дейност 2" sheetId="2" r:id="rId2"/>
    <sheet name="Дейност 3" sheetId="3" r:id="rId3"/>
    <sheet name="Дейност 4-1" sheetId="4" r:id="rId4"/>
    <sheet name="Дейност 4-2" sheetId="5" r:id="rId5"/>
    <sheet name="Дейност 4-3" sheetId="6" r:id="rId6"/>
    <sheet name="ЕС-възнаграждения" sheetId="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8" l="1"/>
  <c r="C34" i="8"/>
  <c r="C33" i="8"/>
  <c r="C13" i="8"/>
  <c r="C16" i="4"/>
  <c r="C15" i="4"/>
  <c r="C14" i="4"/>
  <c r="C13" i="4"/>
  <c r="C12" i="4"/>
  <c r="C11" i="4"/>
  <c r="B11" i="6"/>
  <c r="B10" i="6"/>
  <c r="C6" i="6"/>
  <c r="C8" i="5"/>
  <c r="B9" i="1"/>
  <c r="C30" i="1" l="1"/>
  <c r="C29" i="1"/>
  <c r="C28" i="1"/>
  <c r="C27" i="1"/>
  <c r="B11" i="1"/>
  <c r="C21" i="8"/>
  <c r="C22" i="8" s="1"/>
  <c r="C14" i="8"/>
  <c r="C15" i="8" s="1"/>
  <c r="C5" i="8"/>
  <c r="C6" i="8" s="1"/>
  <c r="B4" i="8"/>
  <c r="B5" i="8" s="1"/>
  <c r="B6" i="8" s="1"/>
  <c r="C10" i="6"/>
  <c r="C11" i="6"/>
  <c r="C23" i="1" l="1"/>
  <c r="C19" i="1"/>
  <c r="C15" i="1"/>
  <c r="C17" i="1"/>
  <c r="C20" i="1"/>
  <c r="C16" i="1"/>
  <c r="C22" i="1"/>
  <c r="C18" i="1"/>
  <c r="C14" i="1"/>
  <c r="C21" i="1"/>
  <c r="C18" i="8"/>
  <c r="C19" i="8" s="1"/>
  <c r="C23" i="8"/>
  <c r="C24" i="8" s="1"/>
  <c r="C16" i="8"/>
  <c r="C7" i="8"/>
  <c r="B7" i="8"/>
  <c r="D6" i="6"/>
  <c r="D8" i="5"/>
  <c r="E6" i="4" l="1"/>
  <c r="E5" i="4"/>
  <c r="E4" i="4"/>
  <c r="C4" i="4"/>
  <c r="E3" i="4"/>
  <c r="D11" i="4" s="1"/>
  <c r="C3" i="4"/>
  <c r="C5" i="4"/>
  <c r="E4" i="3"/>
  <c r="E3" i="3"/>
  <c r="C10" i="3" s="1"/>
  <c r="C6" i="4"/>
  <c r="C4" i="3"/>
  <c r="C3" i="3"/>
  <c r="C11" i="3" l="1"/>
  <c r="D11" i="3" s="1"/>
  <c r="D16" i="4"/>
  <c r="D15" i="4"/>
  <c r="D12" i="4"/>
  <c r="D14" i="4"/>
  <c r="D13" i="4"/>
  <c r="D10" i="3"/>
  <c r="D7" i="2"/>
  <c r="C6" i="2"/>
</calcChain>
</file>

<file path=xl/sharedStrings.xml><?xml version="1.0" encoding="utf-8"?>
<sst xmlns="http://schemas.openxmlformats.org/spreadsheetml/2006/main" count="155" uniqueCount="109">
  <si>
    <r>
      <rPr>
        <i/>
        <sz val="11"/>
        <color rgb="FF000000"/>
        <rFont val="Calibri"/>
      </rPr>
      <t>HICP</t>
    </r>
    <r>
      <rPr>
        <sz val="11"/>
        <color rgb="FF000000"/>
        <rFont val="Calibri"/>
      </rPr>
      <t> — Хармонизиран индекс на потребителските цени (ХИПЦ) — годишни данни (средногодишен индекс и процентно изменение) [prc_hicp_aind]. 
COICOP 3 цифри = услуги (общ индекс без стоки „SERV“); услуги по обществено хранене („CP111“); услуги по краткосрочно настаняване („CP112“)</t>
    </r>
  </si>
  <si>
    <t>Данни, публикувани от Евростат за България</t>
  </si>
  <si>
    <t>COICOP 3 цифри = услуги (общ индекс без стоки „SERV“)</t>
  </si>
  <si>
    <t>COICOP 3 цифри = услуги по обществено хранене („CP111“)</t>
  </si>
  <si>
    <t>COICOP 3 цифри = услуги по краткосрочно настаняване („CP112“)</t>
  </si>
  <si>
    <r>
      <t xml:space="preserve">ХИПЦ_нов </t>
    </r>
    <r>
      <rPr>
        <sz val="11"/>
        <color theme="1"/>
        <rFont val="Calibri"/>
        <family val="2"/>
        <charset val="204"/>
        <scheme val="minor"/>
      </rPr>
      <t>(средно аритметично SERV, CP111, CP112)</t>
    </r>
  </si>
  <si>
    <r>
      <rPr>
        <b/>
        <sz val="11"/>
        <color rgb="FF000000"/>
        <rFont val="Calibri"/>
      </rPr>
      <t xml:space="preserve">Индекс на разходите за труд (LCI) </t>
    </r>
    <r>
      <rPr>
        <sz val="11"/>
        <color rgb="FF000000"/>
        <rFont val="Calibri"/>
      </rPr>
      <t>NACE Rev. 2 (дейност = P. Образование)</t>
    </r>
  </si>
  <si>
    <t>Име на показателите</t>
  </si>
  <si>
    <t>Сума</t>
  </si>
  <si>
    <t>Актуализирана сума - 2021 г.</t>
  </si>
  <si>
    <r>
      <t xml:space="preserve">1.32.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</t>
    </r>
    <r>
      <rPr>
        <sz val="10"/>
        <color rgb="FF000000"/>
        <rFont val="Calibri"/>
        <family val="2"/>
        <charset val="204"/>
        <scheme val="minor"/>
      </rPr>
      <t>, за което е присъден 1 квалификационен кредит</t>
    </r>
  </si>
  <si>
    <r>
      <t xml:space="preserve">1.33.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 (без нощувки)</t>
    </r>
    <r>
      <rPr>
        <sz val="10"/>
        <color rgb="FF000000"/>
        <rFont val="Calibri"/>
        <family val="2"/>
        <charset val="204"/>
        <scheme val="minor"/>
      </rPr>
      <t>, за което са присъдени 2 квалификационни кредита</t>
    </r>
  </si>
  <si>
    <r>
      <t>1.34. Изнесено обучение за повишаване на квалификацията</t>
    </r>
    <r>
      <rPr>
        <b/>
        <sz val="10"/>
        <color rgb="FF000000"/>
        <rFont val="Calibri"/>
        <family val="2"/>
        <charset val="204"/>
        <scheme val="minor"/>
      </rPr>
      <t xml:space="preserve"> (с нощувки)</t>
    </r>
    <r>
      <rPr>
        <sz val="10"/>
        <color rgb="FF000000"/>
        <rFont val="Calibri"/>
        <family val="2"/>
        <charset val="204"/>
        <scheme val="minor"/>
      </rPr>
      <t>, за което са присъдени 2 квалификационни кредита</t>
    </r>
  </si>
  <si>
    <r>
      <t xml:space="preserve">1.35.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 (без нощувки)</t>
    </r>
    <r>
      <rPr>
        <sz val="10"/>
        <color rgb="FF000000"/>
        <rFont val="Calibri"/>
        <family val="2"/>
        <charset val="204"/>
        <scheme val="minor"/>
      </rPr>
      <t>, за което са присъдени 3 квалификационни кредита</t>
    </r>
  </si>
  <si>
    <r>
      <t>1.36. Изнесено обучение за повишаване на квалификацията</t>
    </r>
    <r>
      <rPr>
        <b/>
        <sz val="10"/>
        <color rgb="FF000000"/>
        <rFont val="Calibri"/>
        <family val="2"/>
        <charset val="204"/>
        <scheme val="minor"/>
      </rPr>
      <t xml:space="preserve"> (с нощувки)</t>
    </r>
    <r>
      <rPr>
        <sz val="10"/>
        <color rgb="FF000000"/>
        <rFont val="Calibri"/>
        <family val="2"/>
        <charset val="204"/>
        <scheme val="minor"/>
      </rPr>
      <t>, за което са присъдени 3 квалификационни кредита</t>
    </r>
  </si>
  <si>
    <r>
      <t xml:space="preserve">1.42. Еднодневно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</t>
    </r>
  </si>
  <si>
    <r>
      <t xml:space="preserve">1.43. Двудневно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 (без нощувки)</t>
    </r>
  </si>
  <si>
    <r>
      <t>1.44. Двудневно изнесено обучение за повишаване на квалификацията</t>
    </r>
    <r>
      <rPr>
        <b/>
        <sz val="10"/>
        <color rgb="FF000000"/>
        <rFont val="Calibri"/>
        <family val="2"/>
        <charset val="204"/>
        <scheme val="minor"/>
      </rPr>
      <t xml:space="preserve"> с нощувки</t>
    </r>
  </si>
  <si>
    <r>
      <t xml:space="preserve">1.45. Тридневно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с физическо присъствие (без нощувки)</t>
    </r>
  </si>
  <si>
    <r>
      <t>1.46. Тридневно изнесено обучение за повишаване на квалификацията</t>
    </r>
    <r>
      <rPr>
        <b/>
        <sz val="10"/>
        <color rgb="FF000000"/>
        <rFont val="Calibri"/>
        <family val="2"/>
        <charset val="204"/>
        <scheme val="minor"/>
      </rPr>
      <t xml:space="preserve"> с нощувки</t>
    </r>
  </si>
  <si>
    <t xml:space="preserve">Индексиране само с LCIedu-Нов </t>
  </si>
  <si>
    <t>Актуализирана сума - 2022 г.</t>
  </si>
  <si>
    <r>
      <t xml:space="preserve">1.19.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без физическо присъствие</t>
    </r>
    <r>
      <rPr>
        <sz val="10"/>
        <color rgb="FF000000"/>
        <rFont val="Calibri"/>
        <family val="2"/>
        <charset val="204"/>
        <scheme val="minor"/>
      </rPr>
      <t>, за което е присъден 1 квалификационен кредит</t>
    </r>
  </si>
  <si>
    <r>
      <t xml:space="preserve">1.20.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без физическо присъствие и само в присъствена форма</t>
    </r>
    <r>
      <rPr>
        <sz val="10"/>
        <color rgb="FF000000"/>
        <rFont val="Calibri"/>
        <family val="2"/>
        <charset val="204"/>
        <scheme val="minor"/>
      </rPr>
      <t>, за което е присъден 1 квалификационен кредит</t>
    </r>
  </si>
  <si>
    <r>
      <t xml:space="preserve">1.22.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без физическо присъствие</t>
    </r>
    <r>
      <rPr>
        <sz val="10"/>
        <color rgb="FF000000"/>
        <rFont val="Calibri"/>
        <family val="2"/>
        <charset val="204"/>
        <scheme val="minor"/>
      </rPr>
      <t>, за което са присъдени 2 квалификационни кредита</t>
    </r>
  </si>
  <si>
    <r>
      <t xml:space="preserve">1.25. Обучение за повишаване на квалификацията </t>
    </r>
    <r>
      <rPr>
        <b/>
        <sz val="10"/>
        <color rgb="FF000000"/>
        <rFont val="Calibri"/>
        <family val="2"/>
        <charset val="204"/>
        <scheme val="minor"/>
      </rPr>
      <t>без физическо присъствие</t>
    </r>
    <r>
      <rPr>
        <sz val="10"/>
        <color rgb="FF000000"/>
        <rFont val="Calibri"/>
        <family val="2"/>
        <charset val="204"/>
        <scheme val="minor"/>
      </rPr>
      <t>, за което са присъдени 3 квалификационни кредита</t>
    </r>
  </si>
  <si>
    <r>
      <t xml:space="preserve">Индекс на разходите за труд (LCI) </t>
    </r>
    <r>
      <rPr>
        <sz val="11"/>
        <color rgb="FF000000"/>
        <rFont val="Calibri"/>
        <family val="2"/>
        <charset val="204"/>
        <scheme val="minor"/>
      </rPr>
      <t>NACE Rev. 2 (дейност = P. Образование)</t>
    </r>
  </si>
  <si>
    <r>
      <t>ЕР</t>
    </r>
    <r>
      <rPr>
        <b/>
        <vertAlign val="subscript"/>
        <sz val="12"/>
        <color theme="1"/>
        <rFont val="Times New Roman"/>
        <family val="1"/>
        <charset val="204"/>
      </rPr>
      <t>ум</t>
    </r>
    <r>
      <rPr>
        <b/>
        <vertAlign val="subscript"/>
        <sz val="12"/>
        <color theme="1"/>
        <rFont val="Calibri"/>
        <family val="2"/>
        <charset val="204"/>
        <scheme val="minor"/>
      </rPr>
      <t>-Нов</t>
    </r>
    <r>
      <rPr>
        <b/>
        <sz val="12"/>
        <color theme="1"/>
        <rFont val="Times New Roman"/>
        <family val="1"/>
        <charset val="204"/>
      </rPr>
      <t xml:space="preserve"> = ЕР</t>
    </r>
    <r>
      <rPr>
        <b/>
        <vertAlign val="subscript"/>
        <sz val="12"/>
        <color theme="1"/>
        <rFont val="Times New Roman"/>
        <family val="1"/>
        <charset val="204"/>
      </rPr>
      <t>ум</t>
    </r>
    <r>
      <rPr>
        <b/>
        <vertAlign val="subscript"/>
        <sz val="12"/>
        <color theme="1"/>
        <rFont val="Calibri"/>
        <family val="2"/>
        <charset val="204"/>
        <scheme val="minor"/>
      </rPr>
      <t>-Стар</t>
    </r>
    <r>
      <rPr>
        <b/>
        <sz val="12"/>
        <color theme="1"/>
        <rFont val="Times New Roman"/>
        <family val="1"/>
        <charset val="204"/>
      </rPr>
      <t xml:space="preserve"> + ЕР</t>
    </r>
    <r>
      <rPr>
        <b/>
        <vertAlign val="subscript"/>
        <sz val="12"/>
        <color theme="1"/>
        <rFont val="Times New Roman"/>
        <family val="1"/>
        <charset val="204"/>
      </rPr>
      <t>ум</t>
    </r>
    <r>
      <rPr>
        <b/>
        <vertAlign val="subscript"/>
        <sz val="12"/>
        <color theme="1"/>
        <rFont val="Calibri"/>
        <family val="2"/>
        <charset val="204"/>
        <scheme val="minor"/>
      </rPr>
      <t>-Стар</t>
    </r>
    <r>
      <rPr>
        <b/>
        <sz val="12"/>
        <color theme="1"/>
        <rFont val="Times New Roman"/>
        <family val="1"/>
        <charset val="204"/>
      </rPr>
      <t xml:space="preserve"> х 65 % х LCI</t>
    </r>
    <r>
      <rPr>
        <b/>
        <vertAlign val="subscript"/>
        <sz val="12"/>
        <color theme="1"/>
        <rFont val="Times New Roman"/>
        <family val="1"/>
        <charset val="204"/>
      </rPr>
      <t>edu</t>
    </r>
    <r>
      <rPr>
        <b/>
        <vertAlign val="subscript"/>
        <sz val="12"/>
        <color theme="1"/>
        <rFont val="Calibri"/>
        <family val="2"/>
        <charset val="204"/>
        <scheme val="minor"/>
      </rPr>
      <t>-Нов</t>
    </r>
  </si>
  <si>
    <t>Индексирана сума</t>
  </si>
  <si>
    <t>Единичен разход за един условен месец работа с едно лице от целевата група (равен на единичен разход 1.119 и 1.120)</t>
  </si>
  <si>
    <t>EUR</t>
  </si>
  <si>
    <t>лв.</t>
  </si>
  <si>
    <t>Начален етап на основно образование ED1</t>
  </si>
  <si>
    <t>Прогимназиален етап на основното образование – общо  ЕD24</t>
  </si>
  <si>
    <r>
      <t>ЕР</t>
    </r>
    <r>
      <rPr>
        <b/>
        <vertAlign val="subscript"/>
        <sz val="12"/>
        <color theme="1"/>
        <rFont val="Times New Roman"/>
        <family val="1"/>
        <charset val="204"/>
      </rPr>
      <t>акт</t>
    </r>
    <r>
      <rPr>
        <b/>
        <sz val="12"/>
        <color theme="1"/>
        <rFont val="Times New Roman"/>
        <family val="1"/>
        <charset val="204"/>
      </rPr>
      <t xml:space="preserve"> = ЕР</t>
    </r>
    <r>
      <rPr>
        <b/>
        <vertAlign val="subscript"/>
        <sz val="12"/>
        <color theme="1"/>
        <rFont val="Times New Roman"/>
        <family val="1"/>
        <charset val="204"/>
      </rPr>
      <t>стар</t>
    </r>
    <r>
      <rPr>
        <b/>
        <sz val="12"/>
        <color theme="1"/>
        <rFont val="Times New Roman"/>
        <family val="1"/>
        <charset val="204"/>
      </rPr>
      <t xml:space="preserve"> * КИ </t>
    </r>
  </si>
  <si>
    <r>
      <t>КИ = С</t>
    </r>
    <r>
      <rPr>
        <b/>
        <vertAlign val="subscript"/>
        <sz val="12"/>
        <color theme="1"/>
        <rFont val="Times New Roman"/>
        <family val="1"/>
        <charset val="204"/>
      </rPr>
      <t>ДР-нов</t>
    </r>
    <r>
      <rPr>
        <b/>
        <sz val="12"/>
        <color theme="1"/>
        <rFont val="Times New Roman"/>
        <family val="1"/>
        <charset val="204"/>
      </rPr>
      <t xml:space="preserve"> / С</t>
    </r>
    <r>
      <rPr>
        <b/>
        <vertAlign val="subscript"/>
        <sz val="12"/>
        <color theme="1"/>
        <rFont val="Times New Roman"/>
        <family val="1"/>
        <charset val="204"/>
      </rPr>
      <t>ДР-стар</t>
    </r>
  </si>
  <si>
    <t>ЕР преди актуализация</t>
  </si>
  <si>
    <t>Коефициент</t>
  </si>
  <si>
    <t>1.81. Допълнителна подкрепа на ученици от начален етап на образование с продължителност от 5 учебни часа в групи, съставени средно от 2 ученици</t>
  </si>
  <si>
    <t>1.82. Допълнителна подкрепа на ученици от прогимназиален  етап на образование с продължителност от 5 учебни часа в групи, съставени средно от 2 ученици</t>
  </si>
  <si>
    <t>Гимназиален етап на средното образование – общо ЕD34</t>
  </si>
  <si>
    <t>Гимназиален етап на средното образование – професионално ЕD35</t>
  </si>
  <si>
    <t xml:space="preserve">1.73. Допълнително обучение на ученици от начален етап на образование (10 учебни часа) в групи, съставени средно от 5 ученици </t>
  </si>
  <si>
    <t xml:space="preserve">1.74. Допълнително обучение на ученици от прогимназиален етап на образование (10 учебни часа) в групи, съставени средно от 5 ученици </t>
  </si>
  <si>
    <t xml:space="preserve">1.77. Допълнително обучение на ученици от втори гимназиален етап на образование (10 учебни часа) в групи, съставени средно от 5 ученици </t>
  </si>
  <si>
    <t>1.78. Допълнително обучение на ученици от втори гимназиален етап на професионалното образование (10 учебни часа) в групи, съставени средно от 5 ученици</t>
  </si>
  <si>
    <t>Хармонизиран индекс на потребителските цени - общ  [prc_hicp_aind]</t>
  </si>
  <si>
    <r>
      <t>КИ = (LCI</t>
    </r>
    <r>
      <rPr>
        <b/>
        <vertAlign val="subscript"/>
        <sz val="12"/>
        <color theme="1"/>
        <rFont val="Times New Roman"/>
        <family val="1"/>
        <charset val="204"/>
      </rPr>
      <t>edu-Нов</t>
    </r>
    <r>
      <rPr>
        <vertAlign val="subscript"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 xml:space="preserve">+ </t>
    </r>
    <r>
      <rPr>
        <b/>
        <sz val="12"/>
        <color theme="1"/>
        <rFont val="Times New Roman"/>
        <family val="1"/>
        <charset val="204"/>
      </rPr>
      <t>ХИПЦ</t>
    </r>
    <r>
      <rPr>
        <b/>
        <vertAlign val="subscript"/>
        <sz val="12"/>
        <color theme="1"/>
        <rFont val="Times New Roman"/>
        <family val="1"/>
        <charset val="204"/>
      </rPr>
      <t>общ</t>
    </r>
    <r>
      <rPr>
        <sz val="12"/>
        <color theme="1"/>
        <rFont val="Times New Roman"/>
        <family val="1"/>
        <charset val="204"/>
      </rPr>
      <t xml:space="preserve">) / 2 </t>
    </r>
  </si>
  <si>
    <t>КИ</t>
  </si>
  <si>
    <t>1.84. Занимания по интереси с продължителност от 70 учебни часа</t>
  </si>
  <si>
    <r>
      <t>ЕР</t>
    </r>
    <r>
      <rPr>
        <b/>
        <vertAlign val="subscript"/>
        <sz val="12"/>
        <color theme="1"/>
        <rFont val="Times New Roman"/>
        <family val="1"/>
        <charset val="204"/>
      </rPr>
      <t>акт</t>
    </r>
    <r>
      <rPr>
        <b/>
        <sz val="12"/>
        <color theme="1"/>
        <rFont val="Times New Roman"/>
        <family val="1"/>
        <charset val="204"/>
      </rPr>
      <t xml:space="preserve"> = ЕР</t>
    </r>
    <r>
      <rPr>
        <b/>
        <vertAlign val="subscript"/>
        <sz val="12"/>
        <color theme="1"/>
        <rFont val="Times New Roman"/>
        <family val="1"/>
        <charset val="204"/>
      </rPr>
      <t>стар</t>
    </r>
    <r>
      <rPr>
        <b/>
        <sz val="12"/>
        <color theme="1"/>
        <rFont val="Times New Roman"/>
        <family val="1"/>
        <charset val="204"/>
      </rPr>
      <t xml:space="preserve"> х LCI</t>
    </r>
    <r>
      <rPr>
        <b/>
        <vertAlign val="subscript"/>
        <sz val="12"/>
        <color theme="1"/>
        <rFont val="Times New Roman"/>
        <family val="1"/>
        <charset val="204"/>
      </rPr>
      <t>edu-Нов</t>
    </r>
  </si>
  <si>
    <t xml:space="preserve">1.85. Участие в междуучилищни дейности за осъществяване на обща подкрепа за личностно развитие на учениците </t>
  </si>
  <si>
    <t>ЕС = В х 140 %</t>
  </si>
  <si>
    <t>Възнаграждение на персонала</t>
  </si>
  <si>
    <t>Изчислена обща сума</t>
  </si>
  <si>
    <t>Еднократна сума</t>
  </si>
  <si>
    <t>Еднократна сума за участие в междуучилищни дейности за осъществяване на обща подкрепа за личностно развитие на учениците - продължителност половин ден</t>
  </si>
  <si>
    <t>Еднократна сума за участие в междуучилищни дейности за осъществяване на обща подкрепа за личностно развитие на учениците - продължителност един ден</t>
  </si>
  <si>
    <t>Възнаграждения по Дейност 2</t>
  </si>
  <si>
    <t>Закръгляне</t>
  </si>
  <si>
    <t>Минимална основна заплата съгласно КТД</t>
  </si>
  <si>
    <t>Брутна работна заплата - доплащане 10 %</t>
  </si>
  <si>
    <t>Общо вноски от работодателя - 19,02 %</t>
  </si>
  <si>
    <t>Общ разход за възнаграждения</t>
  </si>
  <si>
    <t>Еднократна сума за възнаграждения на образователни медиатори, социални работници, помощник на учителя - заетост от 4 часа на ден</t>
  </si>
  <si>
    <t>1/2 щат</t>
  </si>
  <si>
    <t>Възнаграждения по Дейност 3</t>
  </si>
  <si>
    <t>Годишна брутна работна заплата - специалисти</t>
  </si>
  <si>
    <t>Месечна брутна работна заплата - специалисти</t>
  </si>
  <si>
    <t>Общо вноски от работодателя - 23,32 % (педагогически специалисти)</t>
  </si>
  <si>
    <t>Общ месечен разход за възнаграждения</t>
  </si>
  <si>
    <t>Годишна брутна работна заплата - Техници и приложни специалисти</t>
  </si>
  <si>
    <t>Месечна брутна работна заплата - Техници и приложни специалисти</t>
  </si>
  <si>
    <t>Общо вноски от работодателя - 19,02 % (Техници и приложни специалисти)</t>
  </si>
  <si>
    <t>Еднократна месечна сума за възнаграждения на лица, които може да се приравнят към клас професии „Техници и приложни специалисти“ по класификацията на НСИ - заетост 8 часа на ден</t>
  </si>
  <si>
    <t>Възнаграждения по Дейност 4</t>
  </si>
  <si>
    <r>
      <t xml:space="preserve">1.85. Участие в междуучилищни дейности за осъществяване на обща подкрепа за личностно развитие на учениците  - </t>
    </r>
    <r>
      <rPr>
        <b/>
        <sz val="10"/>
        <color rgb="FF000000"/>
        <rFont val="Calibri"/>
        <family val="2"/>
        <charset val="204"/>
        <scheme val="minor"/>
      </rPr>
      <t>прилага се и за дейностите по кариерно ориентиране и консултиране</t>
    </r>
  </si>
  <si>
    <t>ЕС = ЕР х БЧ</t>
  </si>
  <si>
    <t>Брой часове</t>
  </si>
  <si>
    <r>
      <t xml:space="preserve">Актуализиране въз основа на последните данни на Евростат за България за </t>
    </r>
    <r>
      <rPr>
        <b/>
        <sz val="11"/>
        <color theme="1"/>
        <rFont val="Calibri"/>
        <family val="2"/>
        <charset val="204"/>
        <scheme val="minor"/>
      </rPr>
      <t>2022 г.</t>
    </r>
  </si>
  <si>
    <r>
      <rPr>
        <b/>
        <sz val="11"/>
        <color theme="1"/>
        <rFont val="Calibri"/>
        <family val="2"/>
        <charset val="204"/>
        <scheme val="minor"/>
      </rPr>
      <t>Индекс за 2022</t>
    </r>
    <r>
      <rPr>
        <sz val="11"/>
        <color theme="1"/>
        <rFont val="Calibri"/>
        <family val="2"/>
        <charset val="204"/>
        <scheme val="minor"/>
      </rPr>
      <t xml:space="preserve"> (средно аритметично ХИПЦ, LCI)</t>
    </r>
  </si>
  <si>
    <t>Индексиран разход</t>
  </si>
  <si>
    <t>Общо вноски от работодателя - 19,02 % (специалисти, без Учителски пенсионен фонд)</t>
  </si>
  <si>
    <t>Еднократна месечна сума за възнаграждения на педагогически специалисти - заетост 8 часа на ден</t>
  </si>
  <si>
    <t>Еднократна месечна сума за възнаграждения на  лица, които имат висше образование, но не са педагогически специалисти - заетост 8 часа на ден</t>
  </si>
  <si>
    <r>
      <rPr>
        <b/>
        <sz val="10"/>
        <color rgb="FF000000"/>
        <rFont val="Calibri"/>
        <family val="2"/>
        <charset val="204"/>
        <scheme val="minor"/>
      </rPr>
      <t>Еднократна сума за учебен срок</t>
    </r>
    <r>
      <rPr>
        <sz val="10"/>
        <color rgb="FF000000"/>
        <rFont val="Calibri"/>
        <family val="2"/>
        <charset val="204"/>
        <scheme val="minor"/>
      </rPr>
      <t xml:space="preserve"> за възнаграждения на лица, които изпълняват дейности по кариерно ориентиране и консултиране - </t>
    </r>
    <r>
      <rPr>
        <b/>
        <sz val="10"/>
        <color rgb="FF000000"/>
        <rFont val="Calibri"/>
        <family val="2"/>
        <charset val="204"/>
        <scheme val="minor"/>
      </rPr>
      <t>50 отработени часа</t>
    </r>
  </si>
  <si>
    <r>
      <rPr>
        <b/>
        <sz val="10"/>
        <color rgb="FF000000"/>
        <rFont val="Calibri"/>
        <family val="2"/>
        <charset val="204"/>
        <scheme val="minor"/>
      </rPr>
      <t xml:space="preserve">Еднократна сума за учебен срок </t>
    </r>
    <r>
      <rPr>
        <sz val="10"/>
        <color rgb="FF000000"/>
        <rFont val="Calibri"/>
        <family val="2"/>
        <charset val="204"/>
        <scheme val="minor"/>
      </rPr>
      <t xml:space="preserve">за възнаграждения на лица, които изпълняват дейности по кариерно ориентиране и консултиране - </t>
    </r>
    <r>
      <rPr>
        <b/>
        <sz val="10"/>
        <color rgb="FF000000"/>
        <rFont val="Calibri"/>
        <family val="2"/>
        <charset val="204"/>
        <scheme val="minor"/>
      </rPr>
      <t>20 отработени часа</t>
    </r>
  </si>
  <si>
    <t xml:space="preserve">1.75. Допълнително обучение на ученици от първи гимназиален етап на средното образование (10 учебни часа) в групи, съставени средно от 5 ученици </t>
  </si>
  <si>
    <t xml:space="preserve">1.76. Допълнително обучение на ученици от първи гимназиален етап на професионалното  образование (10 учебни часа) в групи, съставени средно от 5 ученици </t>
  </si>
  <si>
    <t>Единичен разход за интензивна работа с родители на ученици от уязвими групи (4 х ЕРум-Нов)</t>
  </si>
  <si>
    <t>Индекс на разходите за труд (LCI) по дейност съгласно NACE Rev. 2 — номинална стойност, годишни данни [lc_lci_r2_a]. NACE Rev. 2 (дейност = P. Образование)</t>
  </si>
  <si>
    <t xml:space="preserve">https://ec.europa.eu/eurostat/databrowser/bookmark/aa264bf3-3d0e-4660-9816-c89d2e063052?lang=en </t>
  </si>
  <si>
    <r>
      <t>HICP</t>
    </r>
    <r>
      <rPr>
        <sz val="12"/>
        <color rgb="FF000000"/>
        <rFont val="Times New Roman"/>
        <family val="1"/>
        <charset val="204"/>
      </rPr>
      <t xml:space="preserve"> — Хармонизиран индекс на потребителските цени (ХИПЦ) — годишни данни (средногодишен индекс и процентно изменение) [prc_hicp_aind]. </t>
    </r>
  </si>
  <si>
    <t>https://ec.europa.eu/eurostat/databrowser/bookmark/ee580c7d-dedb-474e-b327-9bdeaa73b89c?lang=en</t>
  </si>
  <si>
    <t>https://ec.europa.eu/eurostat/databrowser/view/PRC_HICP_AIND__custom_6557695/default/table?lang=en</t>
  </si>
  <si>
    <t xml:space="preserve">COICOP 3 цифри = услуги по обществено хранене („CP111“) </t>
  </si>
  <si>
    <t xml:space="preserve">https://ec.europa.eu/eurostat/databrowser/bookmark/b394f0be-ff64-4e63-b1bc-e517b0cc3e23?lang=en </t>
  </si>
  <si>
    <t xml:space="preserve">COICOP 3 цифри = услуги по краткосрочно настаняване („CP112“) </t>
  </si>
  <si>
    <t xml:space="preserve">https://ec.europa.eu/eurostat/databrowser/bookmark/c26d3fdd-cfb7-4a45-93bb-806867d67aaa?lang=en </t>
  </si>
  <si>
    <t>Суми от Приложение към Делегиран регламент</t>
  </si>
  <si>
    <t>Към 10.07.2022 г.
ДР (ЕС) 2015/2195 - 
Приложение XIV</t>
  </si>
  <si>
    <t>Актуализиран ЕР - 2023</t>
  </si>
  <si>
    <t>Към 20.12.2023 г.
ДР (ЕС) 2023/1676 - Таблица 1а</t>
  </si>
  <si>
    <t>Данни, актуални след 01.01.2024 г.</t>
  </si>
  <si>
    <r>
      <t xml:space="preserve">Минимална работна заплата - </t>
    </r>
    <r>
      <rPr>
        <sz val="11"/>
        <rFont val="Calibri"/>
        <family val="2"/>
        <charset val="204"/>
        <scheme val="minor"/>
      </rPr>
      <t>ПМС № 193/12.10.2023</t>
    </r>
  </si>
  <si>
    <t>Актуализирана сума - 2022</t>
  </si>
  <si>
    <r>
      <rPr>
        <b/>
        <sz val="10"/>
        <color rgb="FF000000"/>
        <rFont val="Calibri"/>
        <family val="2"/>
        <charset val="204"/>
        <scheme val="minor"/>
      </rPr>
      <t>3.8. Еднократна сума за учебен срок</t>
    </r>
    <r>
      <rPr>
        <sz val="10"/>
        <color rgb="FF000000"/>
        <rFont val="Calibri"/>
        <family val="2"/>
        <charset val="204"/>
        <scheme val="minor"/>
      </rPr>
      <t xml:space="preserve"> за възнаграждения на лица, които изпълняват дейности по кариерно ориентиране и консултиране - </t>
    </r>
    <r>
      <rPr>
        <b/>
        <sz val="10"/>
        <color rgb="FF000000"/>
        <rFont val="Calibri"/>
        <family val="2"/>
        <charset val="204"/>
        <scheme val="minor"/>
      </rPr>
      <t>80 отработени часа</t>
    </r>
  </si>
  <si>
    <t>Данни от НСИ за 2021 и 2022 - област "Образование"</t>
  </si>
  <si>
    <t>2022 - изчислено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</si>
</sst>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vertAlign val="subscript"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vertAlign val="subscript"/>
      <sz val="12"/>
      <color theme="1"/>
      <name val="Times New Roman"/>
      <family val="1"/>
      <charset val="204"/>
    </font>
    <font>
      <i/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21" fillId="0" borderId="0"/>
    <xf numFmtId="0" fontId="17" fillId="0" borderId="0"/>
  </cellStyleXfs>
  <cellXfs count="66">
    <xf numFmtId="0" fontId="0" fillId="0" borderId="0" xfId="0"/>
    <xf numFmtId="2" fontId="0" fillId="0" borderId="1" xfId="0" applyNumberForma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0" fontId="7" fillId="0" borderId="0" xfId="0" applyFont="1"/>
    <xf numFmtId="3" fontId="1" fillId="0" borderId="0" xfId="0" applyNumberFormat="1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1" fontId="1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11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8" fillId="0" borderId="0" xfId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1"/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17" fillId="3" borderId="1" xfId="2" applyFont="1" applyFill="1" applyBorder="1" applyAlignment="1">
      <alignment vertical="center"/>
    </xf>
    <xf numFmtId="0" fontId="17" fillId="3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vertical="center" wrapText="1"/>
    </xf>
    <xf numFmtId="2" fontId="1" fillId="0" borderId="1" xfId="2" applyNumberFormat="1" applyFont="1" applyBorder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" fontId="0" fillId="0" borderId="0" xfId="0" applyNumberFormat="1"/>
  </cellXfs>
  <cellStyles count="4">
    <cellStyle name="Hyperlink" xfId="1" builtinId="8"/>
    <cellStyle name="Normal" xfId="0" builtinId="0"/>
    <cellStyle name="Normal 2" xfId="2" xr:uid="{9F635A19-9326-4EDA-A65F-1ABFAF6BE810}"/>
    <cellStyle name="Normal 3" xfId="3" xr:uid="{75605EB7-47FE-458F-96D5-BEE9C4CFC4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5</xdr:col>
      <xdr:colOff>558277</xdr:colOff>
      <xdr:row>54</xdr:row>
      <xdr:rowOff>36419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02DB85-F520-4DF1-AA14-994A076D69F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627429"/>
          <a:ext cx="6919616" cy="38464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0</xdr:rowOff>
    </xdr:from>
    <xdr:to>
      <xdr:col>7</xdr:col>
      <xdr:colOff>573070</xdr:colOff>
      <xdr:row>81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FA9D0A2-20C7-4406-BB45-413D56D499C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7247054"/>
          <a:ext cx="8159052" cy="4629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7</xdr:col>
      <xdr:colOff>573070</xdr:colOff>
      <xdr:row>110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5876F73-C63B-454E-BC59-C4867FAFE88F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2778357"/>
          <a:ext cx="8159052" cy="46291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114</xdr:row>
      <xdr:rowOff>0</xdr:rowOff>
    </xdr:from>
    <xdr:to>
      <xdr:col>7</xdr:col>
      <xdr:colOff>573070</xdr:colOff>
      <xdr:row>138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FB8E970-6DD6-4678-B239-61066F8AE992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8119161"/>
          <a:ext cx="8159052" cy="4629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5</xdr:col>
      <xdr:colOff>85412</xdr:colOff>
      <xdr:row>32</xdr:row>
      <xdr:rowOff>44584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9FB5E0-43FF-427D-8B0C-F3352CCF995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53393"/>
          <a:ext cx="6936608" cy="423558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5</xdr:col>
      <xdr:colOff>37089</xdr:colOff>
      <xdr:row>54</xdr:row>
      <xdr:rowOff>173648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3A4172-E862-4F7F-962B-22DB4E7A998E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034893"/>
          <a:ext cx="6888285" cy="41741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34018</xdr:rowOff>
    </xdr:from>
    <xdr:to>
      <xdr:col>4</xdr:col>
      <xdr:colOff>99332</xdr:colOff>
      <xdr:row>53</xdr:row>
      <xdr:rowOff>138793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3B6BF8F-72E4-4817-BEEA-37214EFB345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654518"/>
          <a:ext cx="5943600" cy="3343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c.europa.eu/eurostat/databrowser/bookmark/c26d3fdd-cfb7-4a45-93bb-806867d67aaa?lang=en" TargetMode="External"/><Relationship Id="rId2" Type="http://schemas.openxmlformats.org/officeDocument/2006/relationships/hyperlink" Target="https://ec.europa.eu/eurostat/databrowser/bookmark/b394f0be-ff64-4e63-b1bc-e517b0cc3e23?lang=en" TargetMode="External"/><Relationship Id="rId1" Type="http://schemas.openxmlformats.org/officeDocument/2006/relationships/hyperlink" Target="https://ec.europa.eu/eurostat/databrowser/bookmark/aa264bf3-3d0e-4660-9816-c89d2e063052?lang=en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75F50-3183-4E85-9CB9-97370FB70A09}">
  <dimension ref="A2:H141"/>
  <sheetViews>
    <sheetView topLeftCell="A34" zoomScale="140" zoomScaleNormal="140" workbookViewId="0">
      <selection activeCell="A14" sqref="A14:D23"/>
    </sheetView>
  </sheetViews>
  <sheetFormatPr defaultRowHeight="15" x14ac:dyDescent="0.25"/>
  <cols>
    <col min="1" max="1" width="45.42578125" customWidth="1"/>
    <col min="2" max="2" width="12" customWidth="1"/>
    <col min="3" max="3" width="12.5703125" customWidth="1"/>
    <col min="4" max="4" width="15" customWidth="1"/>
    <col min="5" max="5" width="10.42578125" customWidth="1"/>
  </cols>
  <sheetData>
    <row r="2" spans="1:4" x14ac:dyDescent="0.25">
      <c r="A2" s="45" t="s">
        <v>79</v>
      </c>
      <c r="B2" s="45"/>
      <c r="C2" s="45"/>
      <c r="D2" s="45"/>
    </row>
    <row r="3" spans="1:4" ht="66.75" customHeight="1" x14ac:dyDescent="0.25">
      <c r="A3" s="46" t="s">
        <v>0</v>
      </c>
      <c r="B3" s="47"/>
      <c r="C3" s="47"/>
      <c r="D3" s="47"/>
    </row>
    <row r="5" spans="1:4" x14ac:dyDescent="0.25">
      <c r="A5" s="9" t="s">
        <v>1</v>
      </c>
      <c r="B5" s="44">
        <v>2022</v>
      </c>
    </row>
    <row r="6" spans="1:4" ht="30.75" customHeight="1" x14ac:dyDescent="0.25">
      <c r="A6" s="12" t="s">
        <v>2</v>
      </c>
      <c r="B6" s="1">
        <v>8.1999999999999993</v>
      </c>
    </row>
    <row r="7" spans="1:4" ht="30" x14ac:dyDescent="0.25">
      <c r="A7" s="12" t="s">
        <v>3</v>
      </c>
      <c r="B7" s="1">
        <v>17.899999999999999</v>
      </c>
    </row>
    <row r="8" spans="1:4" ht="30" x14ac:dyDescent="0.25">
      <c r="A8" s="12" t="s">
        <v>4</v>
      </c>
      <c r="B8" s="1">
        <v>8.4</v>
      </c>
    </row>
    <row r="9" spans="1:4" ht="33" customHeight="1" x14ac:dyDescent="0.25">
      <c r="A9" s="13" t="s">
        <v>5</v>
      </c>
      <c r="B9" s="2">
        <f>(B6+B7+B8)/3</f>
        <v>11.5</v>
      </c>
    </row>
    <row r="10" spans="1:4" ht="33" customHeight="1" x14ac:dyDescent="0.25">
      <c r="A10" s="43" t="s">
        <v>6</v>
      </c>
      <c r="B10" s="2">
        <v>12.5</v>
      </c>
    </row>
    <row r="11" spans="1:4" ht="27.75" customHeight="1" x14ac:dyDescent="0.25">
      <c r="A11" s="9" t="s">
        <v>80</v>
      </c>
      <c r="B11" s="11">
        <f>(B9+B10)/2</f>
        <v>12</v>
      </c>
    </row>
    <row r="12" spans="1:4" ht="15.75" thickBot="1" x14ac:dyDescent="0.3"/>
    <row r="13" spans="1:4" ht="28.5" customHeight="1" thickBot="1" x14ac:dyDescent="0.3">
      <c r="A13" s="4" t="s">
        <v>7</v>
      </c>
      <c r="B13" s="4" t="s">
        <v>8</v>
      </c>
      <c r="C13" s="4" t="s">
        <v>81</v>
      </c>
      <c r="D13" s="7" t="s">
        <v>21</v>
      </c>
    </row>
    <row r="14" spans="1:4" ht="39" thickBot="1" x14ac:dyDescent="0.3">
      <c r="A14" s="5" t="s">
        <v>10</v>
      </c>
      <c r="B14" s="4">
        <v>68</v>
      </c>
      <c r="C14" s="14">
        <f>B14*(100%+B11%)</f>
        <v>76.160000000000011</v>
      </c>
      <c r="D14" s="7">
        <v>76</v>
      </c>
    </row>
    <row r="15" spans="1:4" ht="39" thickBot="1" x14ac:dyDescent="0.3">
      <c r="A15" s="6" t="s">
        <v>11</v>
      </c>
      <c r="B15" s="4">
        <v>134</v>
      </c>
      <c r="C15" s="14">
        <f>B15*(100%+B11%)</f>
        <v>150.08000000000001</v>
      </c>
      <c r="D15" s="7">
        <v>150</v>
      </c>
    </row>
    <row r="16" spans="1:4" ht="39" thickBot="1" x14ac:dyDescent="0.3">
      <c r="A16" s="6" t="s">
        <v>12</v>
      </c>
      <c r="B16" s="4">
        <v>352</v>
      </c>
      <c r="C16" s="14">
        <f>B16*(100%+B11%)</f>
        <v>394.24</v>
      </c>
      <c r="D16" s="7">
        <v>394</v>
      </c>
    </row>
    <row r="17" spans="1:6" ht="39" thickBot="1" x14ac:dyDescent="0.3">
      <c r="A17" s="6" t="s">
        <v>13</v>
      </c>
      <c r="B17" s="4">
        <v>195</v>
      </c>
      <c r="C17" s="14">
        <f>B17*(100%+B11%)</f>
        <v>218.40000000000003</v>
      </c>
      <c r="D17" s="7">
        <v>218</v>
      </c>
    </row>
    <row r="18" spans="1:6" ht="39" thickBot="1" x14ac:dyDescent="0.3">
      <c r="A18" s="6" t="s">
        <v>14</v>
      </c>
      <c r="B18" s="4">
        <v>499</v>
      </c>
      <c r="C18" s="14">
        <f>B18*(100%+B11%)</f>
        <v>558.88000000000011</v>
      </c>
      <c r="D18" s="7">
        <v>559</v>
      </c>
    </row>
    <row r="19" spans="1:6" ht="26.25" thickBot="1" x14ac:dyDescent="0.3">
      <c r="A19" s="5" t="s">
        <v>15</v>
      </c>
      <c r="B19" s="4">
        <v>35</v>
      </c>
      <c r="C19" s="14">
        <f>B19*(100%+B11%)</f>
        <v>39.200000000000003</v>
      </c>
      <c r="D19" s="7">
        <v>39</v>
      </c>
    </row>
    <row r="20" spans="1:6" ht="39" thickBot="1" x14ac:dyDescent="0.3">
      <c r="A20" s="6" t="s">
        <v>16</v>
      </c>
      <c r="B20" s="4">
        <v>82</v>
      </c>
      <c r="C20" s="14">
        <f>B20*(100%+B11%)</f>
        <v>91.84</v>
      </c>
      <c r="D20" s="7">
        <v>92</v>
      </c>
    </row>
    <row r="21" spans="1:6" ht="26.25" thickBot="1" x14ac:dyDescent="0.3">
      <c r="A21" s="6" t="s">
        <v>17</v>
      </c>
      <c r="B21" s="4">
        <v>205</v>
      </c>
      <c r="C21" s="14">
        <f>B21*(100%+B11%)</f>
        <v>229.60000000000002</v>
      </c>
      <c r="D21" s="7">
        <v>230</v>
      </c>
    </row>
    <row r="22" spans="1:6" ht="39" thickBot="1" x14ac:dyDescent="0.3">
      <c r="A22" s="6" t="s">
        <v>18</v>
      </c>
      <c r="B22" s="4">
        <v>123</v>
      </c>
      <c r="C22" s="14">
        <f>B22*(100%+B11%)</f>
        <v>137.76000000000002</v>
      </c>
      <c r="D22" s="7">
        <v>138</v>
      </c>
    </row>
    <row r="23" spans="1:6" ht="26.25" thickBot="1" x14ac:dyDescent="0.3">
      <c r="A23" s="6" t="s">
        <v>19</v>
      </c>
      <c r="B23" s="4">
        <v>332</v>
      </c>
      <c r="C23" s="14">
        <f>B23*(100%+B11%)</f>
        <v>371.84000000000003</v>
      </c>
      <c r="D23" s="7">
        <v>372</v>
      </c>
    </row>
    <row r="24" spans="1:6" x14ac:dyDescent="0.25">
      <c r="A24" s="15"/>
      <c r="B24" s="16"/>
      <c r="C24" s="17"/>
      <c r="D24" s="19"/>
    </row>
    <row r="25" spans="1:6" ht="15.75" thickBot="1" x14ac:dyDescent="0.3">
      <c r="A25" s="18" t="s">
        <v>20</v>
      </c>
    </row>
    <row r="26" spans="1:6" ht="26.25" thickBot="1" x14ac:dyDescent="0.3">
      <c r="A26" s="4" t="s">
        <v>7</v>
      </c>
      <c r="B26" s="4" t="s">
        <v>8</v>
      </c>
      <c r="C26" s="4" t="s">
        <v>81</v>
      </c>
      <c r="D26" s="7" t="s">
        <v>21</v>
      </c>
    </row>
    <row r="27" spans="1:6" ht="39" thickBot="1" x14ac:dyDescent="0.3">
      <c r="A27" s="5" t="s">
        <v>22</v>
      </c>
      <c r="B27" s="4">
        <v>27</v>
      </c>
      <c r="C27" s="14">
        <f>B27*(1+B10%)</f>
        <v>30.375</v>
      </c>
      <c r="D27" s="7">
        <v>30</v>
      </c>
    </row>
    <row r="28" spans="1:6" ht="51.75" thickBot="1" x14ac:dyDescent="0.3">
      <c r="A28" s="6" t="s">
        <v>23</v>
      </c>
      <c r="B28" s="4">
        <v>32</v>
      </c>
      <c r="C28" s="14">
        <f>B28*(1+B10%)</f>
        <v>36</v>
      </c>
      <c r="D28" s="7">
        <v>36</v>
      </c>
    </row>
    <row r="29" spans="1:6" ht="39" thickBot="1" x14ac:dyDescent="0.3">
      <c r="A29" s="6" t="s">
        <v>24</v>
      </c>
      <c r="B29" s="4">
        <v>54</v>
      </c>
      <c r="C29" s="14">
        <f>B29*(1+B10%)</f>
        <v>60.75</v>
      </c>
      <c r="D29" s="7">
        <v>61</v>
      </c>
    </row>
    <row r="30" spans="1:6" ht="39" thickBot="1" x14ac:dyDescent="0.3">
      <c r="A30" s="6" t="s">
        <v>25</v>
      </c>
      <c r="B30" s="4">
        <v>80</v>
      </c>
      <c r="C30" s="14">
        <f>B30*(1+B10%)</f>
        <v>90</v>
      </c>
      <c r="D30" s="7">
        <v>90</v>
      </c>
    </row>
    <row r="32" spans="1:6" x14ac:dyDescent="0.25">
      <c r="A32" s="50" t="s">
        <v>90</v>
      </c>
      <c r="B32" s="50"/>
      <c r="C32" s="50"/>
      <c r="D32" s="50"/>
      <c r="E32" s="50"/>
      <c r="F32" s="50"/>
    </row>
    <row r="33" spans="1:6" x14ac:dyDescent="0.25">
      <c r="A33" s="51" t="s">
        <v>91</v>
      </c>
      <c r="B33" s="52"/>
      <c r="C33" s="52"/>
      <c r="D33" s="52"/>
      <c r="E33" s="52"/>
      <c r="F33" s="52"/>
    </row>
    <row r="56" spans="1:8" ht="33.75" customHeight="1" x14ac:dyDescent="0.25">
      <c r="A56" s="53" t="s">
        <v>92</v>
      </c>
      <c r="B56" s="53"/>
      <c r="C56" s="53"/>
      <c r="D56" s="53"/>
      <c r="E56" s="53"/>
      <c r="F56" s="53"/>
      <c r="G56" s="53"/>
      <c r="H56" s="53"/>
    </row>
    <row r="83" spans="1:8" ht="15.75" x14ac:dyDescent="0.25">
      <c r="A83" s="53" t="s">
        <v>2</v>
      </c>
      <c r="B83" s="53"/>
      <c r="C83" s="53"/>
      <c r="D83" s="53"/>
      <c r="E83" s="53"/>
      <c r="F83" s="53"/>
      <c r="G83" s="53"/>
      <c r="H83" s="53"/>
    </row>
    <row r="84" spans="1:8" x14ac:dyDescent="0.25">
      <c r="A84" s="54" t="s">
        <v>93</v>
      </c>
    </row>
    <row r="85" spans="1:8" x14ac:dyDescent="0.25">
      <c r="A85" s="54" t="s">
        <v>94</v>
      </c>
    </row>
    <row r="112" spans="1:8" ht="15.75" x14ac:dyDescent="0.25">
      <c r="A112" s="53" t="s">
        <v>95</v>
      </c>
      <c r="B112" s="53"/>
      <c r="C112" s="53"/>
      <c r="D112" s="53"/>
      <c r="E112" s="53"/>
      <c r="F112" s="53"/>
      <c r="G112" s="53"/>
      <c r="H112" s="53"/>
    </row>
    <row r="113" spans="1:1" x14ac:dyDescent="0.25">
      <c r="A113" s="54" t="s">
        <v>96</v>
      </c>
    </row>
    <row r="140" spans="1:8" ht="15.75" x14ac:dyDescent="0.25">
      <c r="A140" s="53" t="s">
        <v>97</v>
      </c>
      <c r="B140" s="53"/>
      <c r="C140" s="53"/>
      <c r="D140" s="53"/>
      <c r="E140" s="53"/>
      <c r="F140" s="53"/>
      <c r="G140" s="53"/>
      <c r="H140" s="53"/>
    </row>
    <row r="141" spans="1:8" x14ac:dyDescent="0.25">
      <c r="A141" s="54" t="s">
        <v>98</v>
      </c>
    </row>
  </sheetData>
  <mergeCells count="8">
    <mergeCell ref="A56:H56"/>
    <mergeCell ref="A83:H83"/>
    <mergeCell ref="A112:H112"/>
    <mergeCell ref="A140:H140"/>
    <mergeCell ref="A2:D2"/>
    <mergeCell ref="A3:D3"/>
    <mergeCell ref="A32:F32"/>
    <mergeCell ref="A33:F33"/>
  </mergeCells>
  <hyperlinks>
    <hyperlink ref="A33" r:id="rId1" xr:uid="{63137E48-F31A-41E5-AF19-107ACD982104}"/>
    <hyperlink ref="A113" r:id="rId2" xr:uid="{C1FB2A49-10A2-410E-98D8-540C290A432D}"/>
    <hyperlink ref="A141" r:id="rId3" xr:uid="{7EA5A207-9E8D-4E50-A7C0-0378CEBD3397}"/>
  </hyperlinks>
  <pageMargins left="0.7" right="0.7" top="0.75" bottom="0.75" header="0.3" footer="0.3"/>
  <pageSetup paperSize="9" orientation="portrait" r:id="rId4"/>
  <ignoredErrors>
    <ignoredError sqref="C28" formula="1"/>
  </ignoredErrors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E3DB8-0FE4-4E49-8D69-D352D39E98E5}">
  <dimension ref="A1:D8"/>
  <sheetViews>
    <sheetView zoomScale="140" zoomScaleNormal="140" workbookViewId="0">
      <selection activeCell="H6" sqref="H6"/>
    </sheetView>
  </sheetViews>
  <sheetFormatPr defaultRowHeight="15" x14ac:dyDescent="0.25"/>
  <cols>
    <col min="1" max="1" width="50.140625" customWidth="1"/>
    <col min="2" max="2" width="13.140625" customWidth="1"/>
    <col min="3" max="3" width="12.7109375" customWidth="1"/>
    <col min="4" max="4" width="14.85546875" customWidth="1"/>
  </cols>
  <sheetData>
    <row r="1" spans="1:4" x14ac:dyDescent="0.25">
      <c r="A1" s="9" t="s">
        <v>1</v>
      </c>
      <c r="B1" s="10">
        <v>2022</v>
      </c>
    </row>
    <row r="2" spans="1:4" ht="30" x14ac:dyDescent="0.25">
      <c r="A2" s="3" t="s">
        <v>26</v>
      </c>
      <c r="B2" s="2">
        <v>12.5</v>
      </c>
    </row>
    <row r="3" spans="1:4" x14ac:dyDescent="0.25">
      <c r="A3" s="20"/>
      <c r="B3" s="21"/>
    </row>
    <row r="4" spans="1:4" ht="19.5" thickBot="1" x14ac:dyDescent="0.4">
      <c r="A4" s="22" t="s">
        <v>27</v>
      </c>
    </row>
    <row r="5" spans="1:4" ht="28.5" customHeight="1" thickBot="1" x14ac:dyDescent="0.3">
      <c r="A5" s="4" t="s">
        <v>7</v>
      </c>
      <c r="B5" s="4" t="s">
        <v>8</v>
      </c>
      <c r="C5" s="4" t="s">
        <v>28</v>
      </c>
      <c r="D5" s="7" t="s">
        <v>9</v>
      </c>
    </row>
    <row r="6" spans="1:4" ht="26.25" thickBot="1" x14ac:dyDescent="0.3">
      <c r="A6" s="5" t="s">
        <v>29</v>
      </c>
      <c r="B6" s="4">
        <v>12</v>
      </c>
      <c r="C6" s="14">
        <f>B6+B6*65%*B2%</f>
        <v>12.975</v>
      </c>
      <c r="D6" s="7">
        <v>13</v>
      </c>
    </row>
    <row r="7" spans="1:4" ht="26.25" thickBot="1" x14ac:dyDescent="0.3">
      <c r="A7" s="6" t="s">
        <v>89</v>
      </c>
      <c r="B7" s="4"/>
      <c r="C7" s="14"/>
      <c r="D7" s="7">
        <f>D6*4</f>
        <v>52</v>
      </c>
    </row>
    <row r="8" spans="1:4" x14ac:dyDescent="0.25">
      <c r="A8" s="15"/>
      <c r="B8" s="16"/>
      <c r="C8" s="17"/>
      <c r="D8" s="1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E6F2C-52EE-4371-BF8C-564255D34D7B}">
  <dimension ref="A1:E11"/>
  <sheetViews>
    <sheetView zoomScale="140" zoomScaleNormal="140" workbookViewId="0">
      <selection activeCell="A9" sqref="A9:D11"/>
    </sheetView>
  </sheetViews>
  <sheetFormatPr defaultRowHeight="15" x14ac:dyDescent="0.25"/>
  <cols>
    <col min="1" max="1" width="50.140625" customWidth="1"/>
    <col min="2" max="2" width="13.140625" customWidth="1"/>
    <col min="3" max="3" width="12.85546875" customWidth="1"/>
    <col min="4" max="4" width="13.5703125" customWidth="1"/>
    <col min="5" max="5" width="11.140625" customWidth="1"/>
  </cols>
  <sheetData>
    <row r="1" spans="1:5" ht="51.75" customHeight="1" x14ac:dyDescent="0.25">
      <c r="A1" s="9" t="s">
        <v>99</v>
      </c>
      <c r="B1" s="55" t="s">
        <v>100</v>
      </c>
      <c r="C1" s="48"/>
      <c r="D1" s="55" t="s">
        <v>102</v>
      </c>
      <c r="E1" s="56"/>
    </row>
    <row r="2" spans="1:5" x14ac:dyDescent="0.25">
      <c r="B2" s="29" t="s">
        <v>30</v>
      </c>
      <c r="C2" s="29" t="s">
        <v>31</v>
      </c>
      <c r="D2" s="29" t="s">
        <v>30</v>
      </c>
      <c r="E2" s="29" t="s">
        <v>31</v>
      </c>
    </row>
    <row r="3" spans="1:5" ht="15.75" x14ac:dyDescent="0.25">
      <c r="A3" s="25" t="s">
        <v>32</v>
      </c>
      <c r="B3" s="26">
        <v>963</v>
      </c>
      <c r="C3" s="24">
        <f>B3*1.95583</f>
        <v>1883.4642899999999</v>
      </c>
      <c r="D3" s="24">
        <v>1858</v>
      </c>
      <c r="E3" s="24">
        <f>D3*1.95583</f>
        <v>3633.9321399999999</v>
      </c>
    </row>
    <row r="4" spans="1:5" ht="31.5" x14ac:dyDescent="0.25">
      <c r="A4" s="25" t="s">
        <v>33</v>
      </c>
      <c r="B4" s="24">
        <v>1232</v>
      </c>
      <c r="C4" s="24">
        <f>B4*1.95583</f>
        <v>2409.5825599999998</v>
      </c>
      <c r="D4" s="24">
        <v>2359</v>
      </c>
      <c r="E4" s="24">
        <f>D4*1.95583</f>
        <v>4613.8029699999997</v>
      </c>
    </row>
    <row r="5" spans="1:5" ht="15.75" x14ac:dyDescent="0.25">
      <c r="A5" s="28"/>
      <c r="B5" s="23"/>
      <c r="C5" s="23"/>
    </row>
    <row r="6" spans="1:5" x14ac:dyDescent="0.25">
      <c r="A6" s="20"/>
      <c r="B6" s="21"/>
    </row>
    <row r="7" spans="1:5" ht="17.25" x14ac:dyDescent="0.25">
      <c r="A7" s="27" t="s">
        <v>34</v>
      </c>
      <c r="B7" s="21"/>
    </row>
    <row r="8" spans="1:5" ht="18" thickBot="1" x14ac:dyDescent="0.3">
      <c r="A8" s="27" t="s">
        <v>35</v>
      </c>
    </row>
    <row r="9" spans="1:5" ht="28.5" customHeight="1" thickBot="1" x14ac:dyDescent="0.3">
      <c r="A9" s="4" t="s">
        <v>7</v>
      </c>
      <c r="B9" s="4" t="s">
        <v>36</v>
      </c>
      <c r="C9" s="4" t="s">
        <v>37</v>
      </c>
      <c r="D9" s="7" t="s">
        <v>101</v>
      </c>
    </row>
    <row r="10" spans="1:5" ht="47.25" customHeight="1" thickBot="1" x14ac:dyDescent="0.3">
      <c r="A10" s="5" t="s">
        <v>38</v>
      </c>
      <c r="B10" s="4">
        <v>108</v>
      </c>
      <c r="C10" s="14">
        <f>E3/C3</f>
        <v>1.9293873312564902</v>
      </c>
      <c r="D10" s="8">
        <f>B10*C10</f>
        <v>208.37383177570095</v>
      </c>
    </row>
    <row r="11" spans="1:5" ht="45" customHeight="1" thickBot="1" x14ac:dyDescent="0.3">
      <c r="A11" s="5" t="s">
        <v>39</v>
      </c>
      <c r="B11" s="4">
        <v>126</v>
      </c>
      <c r="C11" s="14">
        <f>E4/C4</f>
        <v>1.9147727272727273</v>
      </c>
      <c r="D11" s="8">
        <f t="shared" ref="D11" si="0">B11*C11</f>
        <v>241.26136363636363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B557-44A8-4E36-8EFE-075602B39096}">
  <dimension ref="A1:E16"/>
  <sheetViews>
    <sheetView topLeftCell="A7" zoomScale="140" zoomScaleNormal="140" workbookViewId="0">
      <selection activeCell="A10" sqref="A10:D16"/>
    </sheetView>
  </sheetViews>
  <sheetFormatPr defaultRowHeight="15" x14ac:dyDescent="0.25"/>
  <cols>
    <col min="1" max="1" width="50.140625" customWidth="1"/>
    <col min="2" max="2" width="13.140625" customWidth="1"/>
    <col min="3" max="3" width="12" customWidth="1"/>
    <col min="4" max="4" width="12.7109375" customWidth="1"/>
  </cols>
  <sheetData>
    <row r="1" spans="1:5" ht="48" customHeight="1" x14ac:dyDescent="0.25">
      <c r="A1" s="9" t="s">
        <v>99</v>
      </c>
      <c r="B1" s="55" t="s">
        <v>100</v>
      </c>
      <c r="C1" s="48"/>
      <c r="D1" s="55" t="s">
        <v>102</v>
      </c>
      <c r="E1" s="56"/>
    </row>
    <row r="2" spans="1:5" x14ac:dyDescent="0.25">
      <c r="B2" s="29" t="s">
        <v>30</v>
      </c>
      <c r="C2" s="29" t="s">
        <v>31</v>
      </c>
      <c r="D2" s="29" t="s">
        <v>30</v>
      </c>
      <c r="E2" s="29" t="s">
        <v>31</v>
      </c>
    </row>
    <row r="3" spans="1:5" ht="15.75" x14ac:dyDescent="0.25">
      <c r="A3" s="25" t="s">
        <v>32</v>
      </c>
      <c r="B3" s="26">
        <v>963</v>
      </c>
      <c r="C3" s="24">
        <f>B3*1.95583</f>
        <v>1883.4642899999999</v>
      </c>
      <c r="D3" s="24">
        <v>1858</v>
      </c>
      <c r="E3" s="24">
        <f>D3*1.95583</f>
        <v>3633.9321399999999</v>
      </c>
    </row>
    <row r="4" spans="1:5" ht="31.5" x14ac:dyDescent="0.25">
      <c r="A4" s="25" t="s">
        <v>33</v>
      </c>
      <c r="B4" s="24">
        <v>1232</v>
      </c>
      <c r="C4" s="24">
        <f>B4*1.95583</f>
        <v>2409.5825599999998</v>
      </c>
      <c r="D4" s="24">
        <v>2359</v>
      </c>
      <c r="E4" s="24">
        <f>D4*1.95583</f>
        <v>4613.8029699999997</v>
      </c>
    </row>
    <row r="5" spans="1:5" ht="31.5" x14ac:dyDescent="0.25">
      <c r="A5" s="25" t="s">
        <v>40</v>
      </c>
      <c r="B5" s="24">
        <v>1012</v>
      </c>
      <c r="C5" s="24">
        <f t="shared" ref="C5:C6" si="0">B5*1.95583</f>
        <v>1979.2999600000001</v>
      </c>
      <c r="D5" s="24">
        <v>1835</v>
      </c>
      <c r="E5" s="24">
        <f t="shared" ref="E5:E6" si="1">D5*1.95583</f>
        <v>3588.94805</v>
      </c>
    </row>
    <row r="6" spans="1:5" ht="31.5" x14ac:dyDescent="0.25">
      <c r="A6" s="25" t="s">
        <v>41</v>
      </c>
      <c r="B6" s="24">
        <v>1159</v>
      </c>
      <c r="C6" s="24">
        <f t="shared" si="0"/>
        <v>2266.8069700000001</v>
      </c>
      <c r="D6" s="24">
        <v>2232</v>
      </c>
      <c r="E6" s="24">
        <f t="shared" si="1"/>
        <v>4365.4125599999998</v>
      </c>
    </row>
    <row r="8" spans="1:5" ht="17.25" x14ac:dyDescent="0.25">
      <c r="A8" s="27" t="s">
        <v>34</v>
      </c>
      <c r="B8" s="21"/>
    </row>
    <row r="9" spans="1:5" ht="18" thickBot="1" x14ac:dyDescent="0.3">
      <c r="A9" s="27" t="s">
        <v>35</v>
      </c>
    </row>
    <row r="10" spans="1:5" ht="28.5" customHeight="1" thickBot="1" x14ac:dyDescent="0.3">
      <c r="A10" s="4" t="s">
        <v>7</v>
      </c>
      <c r="B10" s="4" t="s">
        <v>36</v>
      </c>
      <c r="C10" s="4" t="s">
        <v>37</v>
      </c>
      <c r="D10" s="7" t="s">
        <v>101</v>
      </c>
    </row>
    <row r="11" spans="1:5" ht="47.25" customHeight="1" thickBot="1" x14ac:dyDescent="0.3">
      <c r="A11" s="5" t="s">
        <v>42</v>
      </c>
      <c r="B11" s="4">
        <v>86</v>
      </c>
      <c r="C11" s="14">
        <f>E3/C3</f>
        <v>1.9293873312564902</v>
      </c>
      <c r="D11" s="8">
        <f t="shared" ref="D11:D16" si="2">B11*C11</f>
        <v>165.92731048805817</v>
      </c>
    </row>
    <row r="12" spans="1:5" ht="45" customHeight="1" thickBot="1" x14ac:dyDescent="0.3">
      <c r="A12" s="5" t="s">
        <v>43</v>
      </c>
      <c r="B12" s="4">
        <v>100</v>
      </c>
      <c r="C12" s="14">
        <f>E4/C4</f>
        <v>1.9147727272727273</v>
      </c>
      <c r="D12" s="8">
        <f t="shared" si="2"/>
        <v>191.47727272727272</v>
      </c>
    </row>
    <row r="13" spans="1:5" ht="43.5" customHeight="1" thickBot="1" x14ac:dyDescent="0.3">
      <c r="A13" s="5" t="s">
        <v>87</v>
      </c>
      <c r="B13" s="4">
        <v>77</v>
      </c>
      <c r="C13" s="14">
        <f>E5/C5</f>
        <v>1.8132411067193674</v>
      </c>
      <c r="D13" s="8">
        <f t="shared" si="2"/>
        <v>139.61956521739128</v>
      </c>
    </row>
    <row r="14" spans="1:5" ht="39" thickBot="1" x14ac:dyDescent="0.3">
      <c r="A14" s="5" t="s">
        <v>88</v>
      </c>
      <c r="B14" s="4">
        <v>85</v>
      </c>
      <c r="C14" s="14">
        <f>E6/C6</f>
        <v>1.9257981018119066</v>
      </c>
      <c r="D14" s="8">
        <f t="shared" si="2"/>
        <v>163.69283865401206</v>
      </c>
    </row>
    <row r="15" spans="1:5" ht="39" thickBot="1" x14ac:dyDescent="0.3">
      <c r="A15" s="5" t="s">
        <v>44</v>
      </c>
      <c r="B15" s="4">
        <v>82</v>
      </c>
      <c r="C15" s="14">
        <f>E5/C5</f>
        <v>1.8132411067193674</v>
      </c>
      <c r="D15" s="8">
        <f t="shared" si="2"/>
        <v>148.68577075098813</v>
      </c>
    </row>
    <row r="16" spans="1:5" ht="39" thickBot="1" x14ac:dyDescent="0.3">
      <c r="A16" s="5" t="s">
        <v>45</v>
      </c>
      <c r="B16" s="4">
        <v>76</v>
      </c>
      <c r="C16" s="14">
        <f>E6/C6</f>
        <v>1.9257981018119066</v>
      </c>
      <c r="D16" s="8">
        <f t="shared" si="2"/>
        <v>146.36065573770489</v>
      </c>
    </row>
  </sheetData>
  <mergeCells count="2">
    <mergeCell ref="B1:C1"/>
    <mergeCell ref="D1:E1"/>
  </mergeCells>
  <phoneticPr fontId="1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5CEC6-B3C3-480E-B044-888E055279A5}">
  <dimension ref="A1:D9"/>
  <sheetViews>
    <sheetView topLeftCell="A46" zoomScale="140" zoomScaleNormal="140" workbookViewId="0">
      <selection activeCell="A8" sqref="A8"/>
    </sheetView>
  </sheetViews>
  <sheetFormatPr defaultRowHeight="15" x14ac:dyDescent="0.25"/>
  <cols>
    <col min="1" max="1" width="50.140625" customWidth="1"/>
    <col min="2" max="2" width="13.140625" customWidth="1"/>
    <col min="3" max="3" width="12.7109375" customWidth="1"/>
    <col min="4" max="4" width="17.5703125" customWidth="1"/>
  </cols>
  <sheetData>
    <row r="1" spans="1:4" x14ac:dyDescent="0.25">
      <c r="A1" s="57" t="s">
        <v>1</v>
      </c>
      <c r="B1" s="58">
        <v>2022</v>
      </c>
    </row>
    <row r="2" spans="1:4" ht="30" x14ac:dyDescent="0.25">
      <c r="A2" s="59" t="s">
        <v>26</v>
      </c>
      <c r="B2" s="60">
        <v>112.5</v>
      </c>
    </row>
    <row r="3" spans="1:4" ht="30" x14ac:dyDescent="0.25">
      <c r="A3" s="59" t="s">
        <v>46</v>
      </c>
      <c r="B3" s="60">
        <v>123.52</v>
      </c>
    </row>
    <row r="4" spans="1:4" x14ac:dyDescent="0.25">
      <c r="A4" s="20"/>
      <c r="B4" s="21"/>
      <c r="C4" s="21"/>
    </row>
    <row r="5" spans="1:4" ht="17.25" x14ac:dyDescent="0.25">
      <c r="A5" s="27" t="s">
        <v>34</v>
      </c>
      <c r="B5" s="21"/>
    </row>
    <row r="6" spans="1:4" ht="19.5" thickBot="1" x14ac:dyDescent="0.3">
      <c r="A6" s="27" t="s">
        <v>47</v>
      </c>
    </row>
    <row r="7" spans="1:4" ht="26.25" thickBot="1" x14ac:dyDescent="0.3">
      <c r="A7" s="4" t="s">
        <v>7</v>
      </c>
      <c r="B7" s="4" t="s">
        <v>8</v>
      </c>
      <c r="C7" s="4" t="s">
        <v>48</v>
      </c>
      <c r="D7" s="7" t="s">
        <v>9</v>
      </c>
    </row>
    <row r="8" spans="1:4" ht="26.25" thickBot="1" x14ac:dyDescent="0.3">
      <c r="A8" s="5" t="s">
        <v>49</v>
      </c>
      <c r="B8" s="4">
        <v>158</v>
      </c>
      <c r="C8" s="14">
        <f>(B2+B3)/2</f>
        <v>118.00999999999999</v>
      </c>
      <c r="D8" s="8">
        <f>B8*C8%</f>
        <v>186.45579999999998</v>
      </c>
    </row>
    <row r="9" spans="1:4" x14ac:dyDescent="0.25">
      <c r="A9" s="15"/>
      <c r="B9" s="16"/>
      <c r="C9" s="17"/>
      <c r="D9" s="19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4C7EC-7B5A-42AE-BD55-1E90EC134155}">
  <dimension ref="A1:D11"/>
  <sheetViews>
    <sheetView zoomScale="140" zoomScaleNormal="140" workbookViewId="0">
      <selection activeCell="A9" sqref="A9:D11"/>
    </sheetView>
  </sheetViews>
  <sheetFormatPr defaultRowHeight="15" x14ac:dyDescent="0.25"/>
  <cols>
    <col min="1" max="1" width="50.140625" customWidth="1"/>
    <col min="2" max="2" width="14.5703125" customWidth="1"/>
    <col min="3" max="3" width="12.7109375" customWidth="1"/>
    <col min="4" max="4" width="17.5703125" customWidth="1"/>
  </cols>
  <sheetData>
    <row r="1" spans="1:4" x14ac:dyDescent="0.25">
      <c r="A1" s="9" t="s">
        <v>1</v>
      </c>
      <c r="B1" s="10">
        <v>2022</v>
      </c>
    </row>
    <row r="2" spans="1:4" ht="30" x14ac:dyDescent="0.25">
      <c r="A2" s="3" t="s">
        <v>26</v>
      </c>
      <c r="B2" s="2">
        <v>112.5</v>
      </c>
    </row>
    <row r="3" spans="1:4" x14ac:dyDescent="0.25">
      <c r="A3" s="20"/>
      <c r="B3" s="21"/>
      <c r="C3" s="21"/>
    </row>
    <row r="4" spans="1:4" ht="18" thickBot="1" x14ac:dyDescent="0.3">
      <c r="A4" s="27" t="s">
        <v>50</v>
      </c>
    </row>
    <row r="5" spans="1:4" ht="26.25" thickBot="1" x14ac:dyDescent="0.3">
      <c r="A5" s="4" t="s">
        <v>7</v>
      </c>
      <c r="B5" s="4" t="s">
        <v>8</v>
      </c>
      <c r="C5" s="4" t="s">
        <v>48</v>
      </c>
      <c r="D5" s="7" t="s">
        <v>21</v>
      </c>
    </row>
    <row r="6" spans="1:4" ht="42.75" customHeight="1" thickBot="1" x14ac:dyDescent="0.3">
      <c r="A6" s="5" t="s">
        <v>51</v>
      </c>
      <c r="B6" s="4">
        <v>26</v>
      </c>
      <c r="C6" s="14">
        <f>B2</f>
        <v>112.5</v>
      </c>
      <c r="D6" s="8">
        <f>B6*C6%</f>
        <v>29.25</v>
      </c>
    </row>
    <row r="7" spans="1:4" x14ac:dyDescent="0.25">
      <c r="A7" s="15"/>
      <c r="B7" s="16"/>
      <c r="C7" s="17"/>
    </row>
    <row r="8" spans="1:4" ht="16.5" thickBot="1" x14ac:dyDescent="0.3">
      <c r="A8" s="27" t="s">
        <v>52</v>
      </c>
      <c r="B8" s="16"/>
      <c r="C8" s="17"/>
      <c r="D8" s="30"/>
    </row>
    <row r="9" spans="1:4" ht="26.25" thickBot="1" x14ac:dyDescent="0.3">
      <c r="A9" s="4" t="s">
        <v>7</v>
      </c>
      <c r="B9" s="4" t="s">
        <v>53</v>
      </c>
      <c r="C9" s="4" t="s">
        <v>54</v>
      </c>
      <c r="D9" s="7" t="s">
        <v>55</v>
      </c>
    </row>
    <row r="10" spans="1:4" ht="42" customHeight="1" thickBot="1" x14ac:dyDescent="0.3">
      <c r="A10" s="5" t="s">
        <v>56</v>
      </c>
      <c r="B10" s="31">
        <f>8*29</f>
        <v>232</v>
      </c>
      <c r="C10" s="31">
        <f>B10*140%</f>
        <v>324.79999999999995</v>
      </c>
      <c r="D10" s="8">
        <v>325</v>
      </c>
    </row>
    <row r="11" spans="1:4" ht="45" customHeight="1" thickBot="1" x14ac:dyDescent="0.3">
      <c r="A11" s="5" t="s">
        <v>57</v>
      </c>
      <c r="B11" s="31">
        <f>16*29</f>
        <v>464</v>
      </c>
      <c r="C11" s="31">
        <f>B11*140%</f>
        <v>649.59999999999991</v>
      </c>
      <c r="D11" s="8">
        <v>650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36570-2F61-4706-AAFB-DDD698123F69}">
  <dimension ref="A1:F34"/>
  <sheetViews>
    <sheetView tabSelected="1" topLeftCell="A40" zoomScale="140" zoomScaleNormal="140" workbookViewId="0">
      <selection activeCell="E56" sqref="E56"/>
    </sheetView>
  </sheetViews>
  <sheetFormatPr defaultRowHeight="15" x14ac:dyDescent="0.25"/>
  <cols>
    <col min="1" max="1" width="51.5703125" customWidth="1"/>
    <col min="2" max="2" width="13" customWidth="1"/>
    <col min="3" max="3" width="14" customWidth="1"/>
  </cols>
  <sheetData>
    <row r="1" spans="1:6" x14ac:dyDescent="0.25">
      <c r="A1" s="49" t="s">
        <v>58</v>
      </c>
      <c r="B1" s="49"/>
      <c r="C1" s="49"/>
    </row>
    <row r="2" spans="1:6" x14ac:dyDescent="0.25">
      <c r="A2" s="9" t="s">
        <v>103</v>
      </c>
      <c r="B2" s="32">
        <v>45292</v>
      </c>
      <c r="C2" s="32" t="s">
        <v>59</v>
      </c>
    </row>
    <row r="3" spans="1:6" x14ac:dyDescent="0.25">
      <c r="A3" s="61" t="s">
        <v>104</v>
      </c>
      <c r="B3" s="1">
        <v>933</v>
      </c>
      <c r="C3" s="1"/>
    </row>
    <row r="4" spans="1:6" x14ac:dyDescent="0.25">
      <c r="A4" s="33" t="s">
        <v>60</v>
      </c>
      <c r="B4" s="62">
        <f>B3*1.075</f>
        <v>1002.9749999999999</v>
      </c>
      <c r="C4" s="62">
        <v>1003</v>
      </c>
    </row>
    <row r="5" spans="1:6" x14ac:dyDescent="0.25">
      <c r="A5" s="33" t="s">
        <v>61</v>
      </c>
      <c r="B5" s="62">
        <f>B4*1.1</f>
        <v>1103.2725</v>
      </c>
      <c r="C5" s="62">
        <f>C4*1.1</f>
        <v>1103.3000000000002</v>
      </c>
    </row>
    <row r="6" spans="1:6" x14ac:dyDescent="0.25">
      <c r="A6" s="33" t="s">
        <v>62</v>
      </c>
      <c r="B6" s="62">
        <f>B5*19.02%</f>
        <v>209.84242950000001</v>
      </c>
      <c r="C6" s="62">
        <f>C5*19.02%</f>
        <v>209.84766000000005</v>
      </c>
    </row>
    <row r="7" spans="1:6" x14ac:dyDescent="0.25">
      <c r="A7" s="3" t="s">
        <v>63</v>
      </c>
      <c r="B7" s="63">
        <f>SUM(B5:B6)</f>
        <v>1313.1149295</v>
      </c>
      <c r="C7" s="64">
        <f>SUM(C5:C6)</f>
        <v>1313.1476600000003</v>
      </c>
    </row>
    <row r="8" spans="1:6" ht="45" x14ac:dyDescent="0.25">
      <c r="A8" s="35" t="s">
        <v>64</v>
      </c>
      <c r="B8" s="36" t="s">
        <v>65</v>
      </c>
      <c r="C8" s="34">
        <v>660</v>
      </c>
    </row>
    <row r="9" spans="1:6" x14ac:dyDescent="0.25">
      <c r="A9" s="20"/>
      <c r="B9" s="21"/>
    </row>
    <row r="10" spans="1:6" x14ac:dyDescent="0.25">
      <c r="A10" s="49" t="s">
        <v>66</v>
      </c>
      <c r="B10" s="49"/>
      <c r="C10" s="49"/>
    </row>
    <row r="11" spans="1:6" ht="30" x14ac:dyDescent="0.25">
      <c r="A11" s="9" t="s">
        <v>107</v>
      </c>
      <c r="B11" s="10">
        <v>2021</v>
      </c>
      <c r="C11" s="38" t="s">
        <v>108</v>
      </c>
    </row>
    <row r="12" spans="1:6" ht="30" x14ac:dyDescent="0.25">
      <c r="A12" s="3" t="s">
        <v>26</v>
      </c>
      <c r="C12" s="2">
        <v>112.5</v>
      </c>
    </row>
    <row r="13" spans="1:6" x14ac:dyDescent="0.25">
      <c r="A13" s="33" t="s">
        <v>67</v>
      </c>
      <c r="B13" s="37">
        <v>22691</v>
      </c>
      <c r="C13" s="37">
        <f>B13*C12%</f>
        <v>25527.375</v>
      </c>
    </row>
    <row r="14" spans="1:6" x14ac:dyDescent="0.25">
      <c r="A14" s="33" t="s">
        <v>68</v>
      </c>
      <c r="B14" s="37"/>
      <c r="C14" s="37">
        <f>C13/12</f>
        <v>2127.28125</v>
      </c>
      <c r="F14" s="65"/>
    </row>
    <row r="15" spans="1:6" ht="30" x14ac:dyDescent="0.25">
      <c r="A15" s="33" t="s">
        <v>69</v>
      </c>
      <c r="B15" s="1"/>
      <c r="C15" s="39">
        <f>C14*23.32%</f>
        <v>496.08198749999997</v>
      </c>
    </row>
    <row r="16" spans="1:6" x14ac:dyDescent="0.25">
      <c r="A16" s="3" t="s">
        <v>70</v>
      </c>
      <c r="B16" s="1"/>
      <c r="C16" s="24">
        <f>SUM(C14:C15)</f>
        <v>2623.3632374999997</v>
      </c>
    </row>
    <row r="17" spans="1:3" ht="30" x14ac:dyDescent="0.25">
      <c r="A17" s="35" t="s">
        <v>83</v>
      </c>
      <c r="B17" s="36"/>
      <c r="C17" s="40">
        <v>2620</v>
      </c>
    </row>
    <row r="18" spans="1:3" ht="30" x14ac:dyDescent="0.25">
      <c r="A18" s="33" t="s">
        <v>82</v>
      </c>
      <c r="B18" s="1"/>
      <c r="C18" s="39">
        <f>C14*19.02%</f>
        <v>404.60889374999999</v>
      </c>
    </row>
    <row r="19" spans="1:3" x14ac:dyDescent="0.25">
      <c r="A19" s="3" t="s">
        <v>70</v>
      </c>
      <c r="B19" s="1"/>
      <c r="C19" s="24">
        <f>C14+C18</f>
        <v>2531.8901437499999</v>
      </c>
    </row>
    <row r="20" spans="1:3" ht="45" x14ac:dyDescent="0.25">
      <c r="A20" s="35" t="s">
        <v>84</v>
      </c>
      <c r="B20" s="36"/>
      <c r="C20" s="40">
        <v>2530</v>
      </c>
    </row>
    <row r="21" spans="1:3" ht="30" x14ac:dyDescent="0.25">
      <c r="A21" s="33" t="s">
        <v>71</v>
      </c>
      <c r="B21" s="37">
        <v>19417</v>
      </c>
      <c r="C21" s="37">
        <f>B21*C12%</f>
        <v>21844.125</v>
      </c>
    </row>
    <row r="22" spans="1:3" ht="30" x14ac:dyDescent="0.25">
      <c r="A22" s="33" t="s">
        <v>72</v>
      </c>
      <c r="B22" s="37"/>
      <c r="C22" s="37">
        <f>C21/12</f>
        <v>1820.34375</v>
      </c>
    </row>
    <row r="23" spans="1:3" ht="30" x14ac:dyDescent="0.25">
      <c r="A23" s="33" t="s">
        <v>73</v>
      </c>
      <c r="B23" s="1"/>
      <c r="C23" s="1">
        <f>C22*19.02%</f>
        <v>346.22938125000002</v>
      </c>
    </row>
    <row r="24" spans="1:3" x14ac:dyDescent="0.25">
      <c r="A24" s="3" t="s">
        <v>70</v>
      </c>
      <c r="B24" s="1"/>
      <c r="C24" s="24">
        <f>SUM(C22:C23)</f>
        <v>2166.5731312500002</v>
      </c>
    </row>
    <row r="25" spans="1:3" ht="60" x14ac:dyDescent="0.25">
      <c r="A25" s="35" t="s">
        <v>74</v>
      </c>
      <c r="B25" s="36"/>
      <c r="C25" s="40">
        <v>2200</v>
      </c>
    </row>
    <row r="27" spans="1:3" ht="15.75" thickBot="1" x14ac:dyDescent="0.3">
      <c r="A27" s="49" t="s">
        <v>75</v>
      </c>
      <c r="B27" s="49"/>
      <c r="C27" s="49"/>
    </row>
    <row r="28" spans="1:3" ht="26.25" thickBot="1" x14ac:dyDescent="0.3">
      <c r="A28" s="4" t="s">
        <v>7</v>
      </c>
      <c r="B28" s="4" t="s">
        <v>8</v>
      </c>
      <c r="C28" s="7" t="s">
        <v>105</v>
      </c>
    </row>
    <row r="29" spans="1:3" ht="51.75" thickBot="1" x14ac:dyDescent="0.3">
      <c r="A29" s="5" t="s">
        <v>76</v>
      </c>
      <c r="B29" s="4">
        <v>26</v>
      </c>
      <c r="C29" s="41">
        <v>29</v>
      </c>
    </row>
    <row r="30" spans="1:3" ht="16.5" thickBot="1" x14ac:dyDescent="0.3">
      <c r="A30" s="27" t="s">
        <v>77</v>
      </c>
      <c r="B30" s="16"/>
      <c r="C30" s="17"/>
    </row>
    <row r="31" spans="1:3" ht="26.25" thickBot="1" x14ac:dyDescent="0.3">
      <c r="A31" s="4" t="s">
        <v>7</v>
      </c>
      <c r="B31" s="4" t="s">
        <v>78</v>
      </c>
      <c r="C31" s="7" t="s">
        <v>55</v>
      </c>
    </row>
    <row r="32" spans="1:3" ht="43.5" customHeight="1" thickBot="1" x14ac:dyDescent="0.3">
      <c r="A32" s="5" t="s">
        <v>106</v>
      </c>
      <c r="B32" s="31">
        <v>80</v>
      </c>
      <c r="C32" s="42">
        <f>B32*C29</f>
        <v>2320</v>
      </c>
    </row>
    <row r="33" spans="1:3" ht="45.75" customHeight="1" thickBot="1" x14ac:dyDescent="0.3">
      <c r="A33" s="5" t="s">
        <v>85</v>
      </c>
      <c r="B33" s="31">
        <v>50</v>
      </c>
      <c r="C33" s="42">
        <f>B33*C29</f>
        <v>1450</v>
      </c>
    </row>
    <row r="34" spans="1:3" ht="44.25" customHeight="1" thickBot="1" x14ac:dyDescent="0.3">
      <c r="A34" s="5" t="s">
        <v>86</v>
      </c>
      <c r="B34" s="31">
        <v>20</v>
      </c>
      <c r="C34" s="42">
        <f>B34*C29</f>
        <v>580</v>
      </c>
    </row>
  </sheetData>
  <mergeCells count="3">
    <mergeCell ref="A1:C1"/>
    <mergeCell ref="A10:C10"/>
    <mergeCell ref="A27:C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Дейност 1</vt:lpstr>
      <vt:lpstr>Дейност 2</vt:lpstr>
      <vt:lpstr>Дейност 3</vt:lpstr>
      <vt:lpstr>Дейност 4-1</vt:lpstr>
      <vt:lpstr>Дейност 4-2</vt:lpstr>
      <vt:lpstr>Дейност 4-3</vt:lpstr>
      <vt:lpstr>ЕС-възнаграждения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Dinko Draganov</dc:creator>
  <cp:keywords/>
  <dc:description/>
  <cp:lastModifiedBy>Dinko Draganov</cp:lastModifiedBy>
  <cp:revision/>
  <dcterms:created xsi:type="dcterms:W3CDTF">2022-07-05T15:52:50Z</dcterms:created>
  <dcterms:modified xsi:type="dcterms:W3CDTF">2023-12-20T07:56:02Z</dcterms:modified>
  <cp:category/>
  <cp:contentStatus/>
</cp:coreProperties>
</file>